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e\Documents\ayudantia\AyGP\2018\"/>
    </mc:Choice>
  </mc:AlternateContent>
  <bookViews>
    <workbookView xWindow="0" yWindow="0" windowWidth="20490" windowHeight="7365"/>
  </bookViews>
  <sheets>
    <sheet name="Atributos" sheetId="2" r:id="rId1"/>
    <sheet name="Evaluación y costos" sheetId="1" r:id="rId2"/>
    <sheet name="Atributos II" sheetId="5" r:id="rId3"/>
    <sheet name="Tabla de Soluciones" sheetId="4" r:id="rId4"/>
  </sheets>
  <calcPr calcId="152511"/>
</workbook>
</file>

<file path=xl/calcChain.xml><?xml version="1.0" encoding="utf-8"?>
<calcChain xmlns="http://schemas.openxmlformats.org/spreadsheetml/2006/main">
  <c r="K11" i="4" l="1"/>
  <c r="K12" i="4" s="1"/>
  <c r="D29" i="1"/>
  <c r="D28" i="1"/>
  <c r="J11" i="4" s="1"/>
  <c r="J12" i="4" s="1"/>
  <c r="D27" i="1"/>
  <c r="I11" i="4" s="1"/>
  <c r="I12" i="4" s="1"/>
  <c r="D26" i="1"/>
  <c r="H11" i="4" s="1"/>
  <c r="H12" i="4" s="1"/>
  <c r="D25" i="1"/>
  <c r="G11" i="4" s="1"/>
  <c r="G12" i="4" s="1"/>
  <c r="D24" i="1"/>
  <c r="F11" i="4" s="1"/>
  <c r="F12" i="4" s="1"/>
  <c r="D23" i="1"/>
  <c r="E11" i="4" s="1"/>
  <c r="E12" i="4" s="1"/>
  <c r="D22" i="1"/>
  <c r="D11" i="4" s="1"/>
  <c r="D12" i="4" s="1"/>
  <c r="D21" i="1"/>
  <c r="C11" i="4" s="1"/>
  <c r="C12" i="4" s="1"/>
  <c r="K9" i="4"/>
  <c r="J9" i="4"/>
  <c r="I9" i="4"/>
  <c r="H9" i="4"/>
  <c r="G9" i="4"/>
  <c r="F9" i="4"/>
  <c r="E9" i="4"/>
  <c r="D9" i="4"/>
  <c r="C9" i="4"/>
  <c r="J6" i="4"/>
  <c r="I6" i="4"/>
  <c r="I16" i="1"/>
  <c r="I17" i="1" s="1"/>
  <c r="G6" i="1"/>
  <c r="G7" i="1"/>
  <c r="G8" i="1"/>
  <c r="G9" i="1"/>
  <c r="G10" i="1"/>
  <c r="G11" i="1"/>
  <c r="G12" i="1"/>
  <c r="G14" i="1"/>
  <c r="D17" i="1"/>
  <c r="D16" i="1"/>
  <c r="D14" i="1"/>
  <c r="D6" i="1"/>
  <c r="D7" i="1"/>
  <c r="E7" i="1" s="1"/>
  <c r="D6" i="4" s="1"/>
  <c r="D8" i="1"/>
  <c r="D9" i="1"/>
  <c r="D10" i="1"/>
  <c r="D11" i="1"/>
  <c r="E11" i="1" s="1"/>
  <c r="H6" i="4" s="1"/>
  <c r="D12" i="1"/>
  <c r="D13" i="1"/>
  <c r="E6" i="1" l="1"/>
  <c r="C6" i="4" s="1"/>
  <c r="E10" i="1"/>
  <c r="G6" i="4" s="1"/>
  <c r="E8" i="1"/>
  <c r="E6" i="4" s="1"/>
  <c r="J7" i="1"/>
  <c r="D8" i="4" s="1"/>
  <c r="J11" i="1"/>
  <c r="H8" i="4" s="1"/>
  <c r="J6" i="1"/>
  <c r="C8" i="4" s="1"/>
  <c r="J10" i="1"/>
  <c r="G8" i="4" s="1"/>
  <c r="J8" i="1"/>
  <c r="E8" i="4" s="1"/>
  <c r="J12" i="1"/>
  <c r="I8" i="4" s="1"/>
  <c r="J14" i="1"/>
  <c r="K8" i="4" s="1"/>
  <c r="J9" i="1"/>
  <c r="F8" i="4" s="1"/>
  <c r="J13" i="1"/>
  <c r="J8" i="4" s="1"/>
  <c r="H6" i="1"/>
  <c r="C7" i="4" s="1"/>
  <c r="G16" i="1"/>
  <c r="G17" i="1" s="1"/>
  <c r="H8" i="1" s="1"/>
  <c r="E7" i="4" s="1"/>
  <c r="E9" i="1"/>
  <c r="F6" i="4" s="1"/>
  <c r="E14" i="1"/>
  <c r="K6" i="4" s="1"/>
  <c r="E10" i="4" l="1"/>
  <c r="E14" i="4" s="1"/>
  <c r="C10" i="4"/>
  <c r="C14" i="4" s="1"/>
  <c r="H11" i="1"/>
  <c r="H7" i="4" s="1"/>
  <c r="H10" i="4" s="1"/>
  <c r="H14" i="4" s="1"/>
  <c r="H9" i="1"/>
  <c r="F7" i="4" s="1"/>
  <c r="F10" i="4" s="1"/>
  <c r="F14" i="4" s="1"/>
  <c r="H7" i="1"/>
  <c r="D7" i="4" s="1"/>
  <c r="D10" i="4" s="1"/>
  <c r="D14" i="4" s="1"/>
  <c r="H13" i="1"/>
  <c r="J7" i="4" s="1"/>
  <c r="J10" i="4" s="1"/>
  <c r="J14" i="4" s="1"/>
  <c r="H14" i="1"/>
  <c r="K7" i="4" s="1"/>
  <c r="K10" i="4" s="1"/>
  <c r="K14" i="4" s="1"/>
  <c r="H12" i="1"/>
  <c r="I7" i="4" s="1"/>
  <c r="I10" i="4" s="1"/>
  <c r="I14" i="4" s="1"/>
  <c r="H10" i="1"/>
  <c r="G7" i="4" s="1"/>
  <c r="G10" i="4" s="1"/>
  <c r="G14" i="4" s="1"/>
</calcChain>
</file>

<file path=xl/sharedStrings.xml><?xml version="1.0" encoding="utf-8"?>
<sst xmlns="http://schemas.openxmlformats.org/spreadsheetml/2006/main" count="210" uniqueCount="71">
  <si>
    <t>AAC</t>
  </si>
  <si>
    <t>FLAC</t>
  </si>
  <si>
    <t>MP3</t>
  </si>
  <si>
    <t>% de duracion</t>
  </si>
  <si>
    <t>% de cumplimiento del Atributo</t>
  </si>
  <si>
    <t>Ratio Compression</t>
  </si>
  <si>
    <t>Difusión</t>
  </si>
  <si>
    <t>Diferencia</t>
  </si>
  <si>
    <t>% por punto</t>
  </si>
  <si>
    <t>ANALISIS DE LOS ATRIBUTOS</t>
  </si>
  <si>
    <t>Tiempo de codificacion</t>
  </si>
  <si>
    <t>Tiempo de Decod</t>
  </si>
  <si>
    <t>Calidad de conversión</t>
  </si>
  <si>
    <t>Con Pérdida</t>
  </si>
  <si>
    <t>Sin Pérdida</t>
  </si>
  <si>
    <t>Costo Licencias</t>
  </si>
  <si>
    <t>Costo  (dólares)</t>
  </si>
  <si>
    <t>%</t>
  </si>
  <si>
    <t>Total Costos</t>
  </si>
  <si>
    <t>Total Beneficio</t>
  </si>
  <si>
    <t>Beneficio/Costo</t>
  </si>
  <si>
    <t>Mayor aceptacion</t>
  </si>
  <si>
    <t>Orden</t>
  </si>
  <si>
    <t>Menor aceptación</t>
  </si>
  <si>
    <t>CON Pérdida</t>
  </si>
  <si>
    <t>COSTO</t>
  </si>
  <si>
    <t>VORBIS (.ogg)</t>
  </si>
  <si>
    <t>OPTIMFrogg(.off)</t>
  </si>
  <si>
    <t>SHORTEN (.shn)</t>
  </si>
  <si>
    <t>WAVE (.wav)</t>
  </si>
  <si>
    <t>WAVPACK (.wv, .wvc)</t>
  </si>
  <si>
    <t>MONKEY (.ape)</t>
  </si>
  <si>
    <t>Premisas</t>
  </si>
  <si>
    <t>5 dolares por unidad fabricada</t>
  </si>
  <si>
    <t>Usuarios exigentes (formatos sin pérdida)</t>
  </si>
  <si>
    <t>5 formatos</t>
  </si>
  <si>
    <t>ANALIZAR!</t>
  </si>
  <si>
    <t>TABLA DE SOLUCIONES</t>
  </si>
  <si>
    <t>Nombre</t>
  </si>
  <si>
    <t>Escala</t>
  </si>
  <si>
    <t>Peor caso</t>
  </si>
  <si>
    <t>Nivel Planificado</t>
  </si>
  <si>
    <t>Mejor Caso</t>
  </si>
  <si>
    <t>Nivel actual</t>
  </si>
  <si>
    <t>Codificación rápida</t>
  </si>
  <si>
    <t>Test</t>
  </si>
  <si>
    <t>Codificación de al menos 10 álbumes de música</t>
  </si>
  <si>
    <t>No hay</t>
  </si>
  <si>
    <t>Valor esperado. Por ej en este caso 25%</t>
  </si>
  <si>
    <t>Podemos tomar el peor de la tabla (100%)</t>
  </si>
  <si>
    <t>Podemos tomar el mejor de la tabla (13,62%)</t>
  </si>
  <si>
    <t>Decodificación rápida</t>
  </si>
  <si>
    <t>Valor esperado. Por ej en este caso 20%</t>
  </si>
  <si>
    <t>Podemos tomar el mejor de la tabla (7,32%)</t>
  </si>
  <si>
    <t>Ratio de compresión = tamaño dela rchivo comprimido / tamaño del archivo original * 100</t>
  </si>
  <si>
    <t>Compresión  de al menos 10 álbumes de música</t>
  </si>
  <si>
    <t>Valor esperado. Por ej en este caso 45%</t>
  </si>
  <si>
    <t>Podemos tomar el mejor de la tabla (35,15%)</t>
  </si>
  <si>
    <t>Compresión alta de archivos</t>
  </si>
  <si>
    <t>Difusión/Aceptación Alta</t>
  </si>
  <si>
    <t>Porcentaje de sistemas de audio de hogar y de bolsillo (estilo ipod) que aceptan este formato</t>
  </si>
  <si>
    <t>Cálculo de porcentaje contando equipos disponibles que aceptan el formato en al menos 10 empresas o sitios de venta</t>
  </si>
  <si>
    <t>Valor esperado. Por ej en este caso 40%</t>
  </si>
  <si>
    <t>Podemos tomar el mejor de la tabla (100%)</t>
  </si>
  <si>
    <t>Porcentaje del tiempo de duración del álbum original</t>
  </si>
  <si>
    <t>Valor mas bajo aceptado. 25%?</t>
  </si>
  <si>
    <t>?</t>
  </si>
  <si>
    <t>Compresión alta</t>
  </si>
  <si>
    <t>Difusión/Aceptación alta</t>
  </si>
  <si>
    <t>Orden:</t>
  </si>
  <si>
    <t>Administración de Proyectos de SW  - Segundo Cuatrimestre de 2018 - TP4 Soluciones - Ejercicio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</si>
</sst>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2" borderId="0" xfId="0" applyNumberFormat="1" applyFill="1"/>
    <xf numFmtId="2" fontId="0" fillId="0" borderId="1" xfId="0" applyNumberFormat="1" applyBorder="1"/>
    <xf numFmtId="0" fontId="0" fillId="0" borderId="1" xfId="0" applyBorder="1"/>
    <xf numFmtId="20" fontId="0" fillId="0" borderId="4" xfId="0" applyNumberFormat="1" applyBorder="1"/>
    <xf numFmtId="2" fontId="0" fillId="0" borderId="0" xfId="0" applyNumberFormat="1" applyBorder="1"/>
    <xf numFmtId="2" fontId="0" fillId="3" borderId="5" xfId="0" applyNumberFormat="1" applyFill="1" applyBorder="1"/>
    <xf numFmtId="46" fontId="0" fillId="0" borderId="4" xfId="0" applyNumberFormat="1" applyBorder="1"/>
    <xf numFmtId="20" fontId="0" fillId="0" borderId="6" xfId="0" applyNumberFormat="1" applyBorder="1"/>
    <xf numFmtId="2" fontId="0" fillId="0" borderId="7" xfId="0" applyNumberFormat="1" applyBorder="1"/>
    <xf numFmtId="2" fontId="0" fillId="3" borderId="8" xfId="0" applyNumberFormat="1" applyFill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4" xfId="0" applyBorder="1"/>
    <xf numFmtId="0" fontId="0" fillId="0" borderId="6" xfId="0" applyBorder="1"/>
    <xf numFmtId="2" fontId="0" fillId="3" borderId="0" xfId="0" applyNumberFormat="1" applyFill="1" applyBorder="1"/>
    <xf numFmtId="0" fontId="0" fillId="3" borderId="5" xfId="0" applyFill="1" applyBorder="1"/>
    <xf numFmtId="0" fontId="0" fillId="3" borderId="8" xfId="0" applyFill="1" applyBorder="1"/>
    <xf numFmtId="0" fontId="0" fillId="0" borderId="11" xfId="0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3" borderId="13" xfId="0" applyNumberFormat="1" applyFill="1" applyBorder="1" applyAlignment="1">
      <alignment wrapText="1"/>
    </xf>
    <xf numFmtId="2" fontId="0" fillId="0" borderId="11" xfId="0" applyNumberFormat="1" applyBorder="1" applyAlignment="1">
      <alignment wrapText="1"/>
    </xf>
    <xf numFmtId="0" fontId="1" fillId="0" borderId="0" xfId="0" applyFont="1"/>
    <xf numFmtId="0" fontId="0" fillId="4" borderId="3" xfId="0" applyFill="1" applyBorder="1"/>
    <xf numFmtId="0" fontId="0" fillId="0" borderId="9" xfId="0" applyBorder="1"/>
    <xf numFmtId="0" fontId="0" fillId="0" borderId="10" xfId="0" applyBorder="1"/>
    <xf numFmtId="2" fontId="0" fillId="0" borderId="2" xfId="0" applyNumberFormat="1" applyFill="1" applyBorder="1" applyAlignment="1">
      <alignment wrapText="1"/>
    </xf>
    <xf numFmtId="2" fontId="0" fillId="5" borderId="2" xfId="0" applyNumberFormat="1" applyFill="1" applyBorder="1"/>
    <xf numFmtId="2" fontId="0" fillId="6" borderId="14" xfId="0" applyNumberFormat="1" applyFill="1" applyBorder="1"/>
    <xf numFmtId="2" fontId="0" fillId="6" borderId="1" xfId="0" applyNumberFormat="1" applyFill="1" applyBorder="1"/>
    <xf numFmtId="1" fontId="0" fillId="0" borderId="0" xfId="0" applyNumberFormat="1" applyBorder="1"/>
    <xf numFmtId="1" fontId="0" fillId="5" borderId="2" xfId="0" applyNumberFormat="1" applyFill="1" applyBorder="1"/>
    <xf numFmtId="1" fontId="0" fillId="6" borderId="1" xfId="0" applyNumberFormat="1" applyFill="1" applyBorder="1"/>
    <xf numFmtId="0" fontId="0" fillId="4" borderId="15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2" fontId="0" fillId="0" borderId="9" xfId="0" applyNumberFormat="1" applyBorder="1"/>
    <xf numFmtId="2" fontId="0" fillId="0" borderId="10" xfId="0" applyNumberForma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wrapText="1"/>
    </xf>
    <xf numFmtId="2" fontId="0" fillId="9" borderId="1" xfId="0" applyNumberFormat="1" applyFill="1" applyBorder="1" applyAlignment="1">
      <alignment wrapText="1"/>
    </xf>
    <xf numFmtId="0" fontId="0" fillId="9" borderId="1" xfId="0" applyFill="1" applyBorder="1"/>
    <xf numFmtId="9" fontId="0" fillId="9" borderId="1" xfId="0" applyNumberFormat="1" applyFill="1" applyBorder="1"/>
    <xf numFmtId="2" fontId="0" fillId="9" borderId="1" xfId="0" applyNumberFormat="1" applyFill="1" applyBorder="1"/>
    <xf numFmtId="0" fontId="0" fillId="10" borderId="1" xfId="0" applyFill="1" applyBorder="1" applyAlignment="1">
      <alignment wrapText="1"/>
    </xf>
    <xf numFmtId="9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0" fontId="0" fillId="7" borderId="3" xfId="0" applyFill="1" applyBorder="1"/>
    <xf numFmtId="2" fontId="0" fillId="7" borderId="16" xfId="0" applyNumberFormat="1" applyFill="1" applyBorder="1"/>
    <xf numFmtId="2" fontId="0" fillId="7" borderId="17" xfId="0" applyNumberFormat="1" applyFill="1" applyBorder="1"/>
    <xf numFmtId="0" fontId="0" fillId="8" borderId="3" xfId="0" applyFill="1" applyBorder="1"/>
    <xf numFmtId="2" fontId="0" fillId="8" borderId="16" xfId="0" applyNumberFormat="1" applyFill="1" applyBorder="1"/>
    <xf numFmtId="2" fontId="0" fillId="8" borderId="17" xfId="0" applyNumberFormat="1" applyFill="1" applyBorder="1"/>
    <xf numFmtId="0" fontId="1" fillId="0" borderId="0" xfId="0" applyFont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2" sqref="B12"/>
    </sheetView>
  </sheetViews>
  <sheetFormatPr baseColWidth="10" defaultRowHeight="15" x14ac:dyDescent="0.25"/>
  <cols>
    <col min="1" max="1" width="22.5703125" style="1" customWidth="1"/>
    <col min="2" max="2" width="78.85546875" style="1" customWidth="1"/>
  </cols>
  <sheetData>
    <row r="1" spans="1:2" ht="18.75" customHeight="1" x14ac:dyDescent="0.25">
      <c r="A1" s="58" t="s">
        <v>70</v>
      </c>
      <c r="B1" s="58"/>
    </row>
    <row r="3" spans="1:2" x14ac:dyDescent="0.25">
      <c r="A3" s="49" t="s">
        <v>38</v>
      </c>
      <c r="B3" s="49" t="s">
        <v>44</v>
      </c>
    </row>
    <row r="4" spans="1:2" x14ac:dyDescent="0.25">
      <c r="A4" s="14" t="s">
        <v>39</v>
      </c>
      <c r="B4" s="14" t="s">
        <v>64</v>
      </c>
    </row>
    <row r="5" spans="1:2" x14ac:dyDescent="0.25">
      <c r="A5" s="14" t="s">
        <v>45</v>
      </c>
      <c r="B5" s="14" t="s">
        <v>46</v>
      </c>
    </row>
    <row r="6" spans="1:2" x14ac:dyDescent="0.25">
      <c r="A6" s="14" t="s">
        <v>40</v>
      </c>
      <c r="B6" s="50" t="s">
        <v>66</v>
      </c>
    </row>
    <row r="7" spans="1:2" x14ac:dyDescent="0.25">
      <c r="A7" s="14" t="s">
        <v>41</v>
      </c>
      <c r="B7" s="50" t="s">
        <v>66</v>
      </c>
    </row>
    <row r="8" spans="1:2" x14ac:dyDescent="0.25">
      <c r="A8" s="14" t="s">
        <v>42</v>
      </c>
      <c r="B8" s="51" t="s">
        <v>66</v>
      </c>
    </row>
    <row r="9" spans="1:2" x14ac:dyDescent="0.25">
      <c r="A9" s="14" t="s">
        <v>43</v>
      </c>
      <c r="B9" s="14" t="s">
        <v>47</v>
      </c>
    </row>
    <row r="12" spans="1:2" x14ac:dyDescent="0.25">
      <c r="A12" s="49" t="s">
        <v>38</v>
      </c>
      <c r="B12" s="49" t="s">
        <v>51</v>
      </c>
    </row>
    <row r="13" spans="1:2" x14ac:dyDescent="0.25">
      <c r="A13" s="14" t="s">
        <v>39</v>
      </c>
      <c r="B13" s="14" t="s">
        <v>64</v>
      </c>
    </row>
    <row r="14" spans="1:2" x14ac:dyDescent="0.25">
      <c r="A14" s="14" t="s">
        <v>45</v>
      </c>
      <c r="B14" s="14" t="s">
        <v>46</v>
      </c>
    </row>
    <row r="15" spans="1:2" x14ac:dyDescent="0.25">
      <c r="A15" s="14" t="s">
        <v>40</v>
      </c>
      <c r="B15" s="50" t="s">
        <v>66</v>
      </c>
    </row>
    <row r="16" spans="1:2" x14ac:dyDescent="0.25">
      <c r="A16" s="14" t="s">
        <v>41</v>
      </c>
      <c r="B16" s="50" t="s">
        <v>66</v>
      </c>
    </row>
    <row r="17" spans="1:2" x14ac:dyDescent="0.25">
      <c r="A17" s="14" t="s">
        <v>42</v>
      </c>
      <c r="B17" s="51" t="s">
        <v>66</v>
      </c>
    </row>
    <row r="18" spans="1:2" x14ac:dyDescent="0.25">
      <c r="A18" s="14" t="s">
        <v>43</v>
      </c>
      <c r="B18" s="14" t="s">
        <v>47</v>
      </c>
    </row>
    <row r="20" spans="1:2" x14ac:dyDescent="0.25">
      <c r="A20" s="49" t="s">
        <v>38</v>
      </c>
      <c r="B20" s="49" t="s">
        <v>58</v>
      </c>
    </row>
    <row r="21" spans="1:2" ht="30" x14ac:dyDescent="0.25">
      <c r="A21" s="14" t="s">
        <v>39</v>
      </c>
      <c r="B21" s="14" t="s">
        <v>54</v>
      </c>
    </row>
    <row r="22" spans="1:2" x14ac:dyDescent="0.25">
      <c r="A22" s="14" t="s">
        <v>45</v>
      </c>
      <c r="B22" s="14" t="s">
        <v>55</v>
      </c>
    </row>
    <row r="23" spans="1:2" x14ac:dyDescent="0.25">
      <c r="A23" s="14" t="s">
        <v>40</v>
      </c>
      <c r="B23" s="50" t="s">
        <v>66</v>
      </c>
    </row>
    <row r="24" spans="1:2" x14ac:dyDescent="0.25">
      <c r="A24" s="14" t="s">
        <v>41</v>
      </c>
      <c r="B24" s="50" t="s">
        <v>66</v>
      </c>
    </row>
    <row r="25" spans="1:2" x14ac:dyDescent="0.25">
      <c r="A25" s="14" t="s">
        <v>42</v>
      </c>
      <c r="B25" s="51" t="s">
        <v>66</v>
      </c>
    </row>
    <row r="26" spans="1:2" x14ac:dyDescent="0.25">
      <c r="A26" s="14" t="s">
        <v>43</v>
      </c>
      <c r="B26" s="14" t="s">
        <v>47</v>
      </c>
    </row>
    <row r="28" spans="1:2" x14ac:dyDescent="0.25">
      <c r="A28" s="49" t="s">
        <v>38</v>
      </c>
      <c r="B28" s="49" t="s">
        <v>59</v>
      </c>
    </row>
    <row r="29" spans="1:2" ht="30" x14ac:dyDescent="0.25">
      <c r="A29" s="14" t="s">
        <v>39</v>
      </c>
      <c r="B29" s="14" t="s">
        <v>60</v>
      </c>
    </row>
    <row r="30" spans="1:2" ht="30" x14ac:dyDescent="0.25">
      <c r="A30" s="14" t="s">
        <v>45</v>
      </c>
      <c r="B30" s="14" t="s">
        <v>61</v>
      </c>
    </row>
    <row r="31" spans="1:2" x14ac:dyDescent="0.25">
      <c r="A31" s="14" t="s">
        <v>40</v>
      </c>
      <c r="B31" s="50" t="s">
        <v>66</v>
      </c>
    </row>
    <row r="32" spans="1:2" x14ac:dyDescent="0.25">
      <c r="A32" s="14" t="s">
        <v>41</v>
      </c>
      <c r="B32" s="50" t="s">
        <v>66</v>
      </c>
    </row>
    <row r="33" spans="1:2" x14ac:dyDescent="0.25">
      <c r="A33" s="14" t="s">
        <v>42</v>
      </c>
      <c r="B33" s="51" t="s">
        <v>66</v>
      </c>
    </row>
    <row r="34" spans="1:2" x14ac:dyDescent="0.25">
      <c r="A34" s="14" t="s">
        <v>43</v>
      </c>
      <c r="B34" s="14" t="s">
        <v>47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topLeftCell="B3" workbookViewId="0">
      <selection activeCell="E6" sqref="E6"/>
    </sheetView>
  </sheetViews>
  <sheetFormatPr baseColWidth="10" defaultRowHeight="15" x14ac:dyDescent="0.25"/>
  <cols>
    <col min="2" max="2" width="22.5703125" customWidth="1"/>
    <col min="4" max="4" width="11.42578125" style="3"/>
    <col min="5" max="5" width="20.7109375" style="3" customWidth="1"/>
    <col min="8" max="8" width="23" customWidth="1"/>
    <col min="9" max="9" width="14.85546875" customWidth="1"/>
    <col min="10" max="10" width="18.28515625" customWidth="1"/>
    <col min="12" max="12" width="16.85546875" customWidth="1"/>
  </cols>
  <sheetData>
    <row r="1" spans="2:13" ht="15" customHeight="1" x14ac:dyDescent="0.25">
      <c r="B1" s="58" t="s">
        <v>70</v>
      </c>
      <c r="C1" s="58"/>
      <c r="D1" s="58"/>
      <c r="E1" s="58"/>
      <c r="F1" s="58"/>
      <c r="G1" s="58"/>
    </row>
    <row r="2" spans="2:13" x14ac:dyDescent="0.25">
      <c r="B2" s="25" t="s">
        <v>9</v>
      </c>
    </row>
    <row r="3" spans="2:13" ht="15.75" thickBot="1" x14ac:dyDescent="0.3"/>
    <row r="4" spans="2:13" ht="15.75" thickBot="1" x14ac:dyDescent="0.3">
      <c r="C4" s="59" t="s">
        <v>44</v>
      </c>
      <c r="D4" s="60"/>
      <c r="E4" s="61"/>
      <c r="F4" s="59" t="s">
        <v>51</v>
      </c>
      <c r="G4" s="60"/>
      <c r="H4" s="61"/>
      <c r="I4" s="59" t="s">
        <v>67</v>
      </c>
      <c r="J4" s="61"/>
      <c r="K4" s="59" t="s">
        <v>68</v>
      </c>
      <c r="L4" s="61"/>
    </row>
    <row r="5" spans="2:13" ht="45.75" thickBot="1" x14ac:dyDescent="0.3">
      <c r="C5" s="21" t="s">
        <v>10</v>
      </c>
      <c r="D5" s="22" t="s">
        <v>3</v>
      </c>
      <c r="E5" s="23" t="s">
        <v>4</v>
      </c>
      <c r="F5" s="21" t="s">
        <v>11</v>
      </c>
      <c r="G5" s="22" t="s">
        <v>3</v>
      </c>
      <c r="H5" s="23" t="s">
        <v>4</v>
      </c>
      <c r="I5" s="24" t="s">
        <v>5</v>
      </c>
      <c r="J5" s="23" t="s">
        <v>4</v>
      </c>
      <c r="K5" s="22" t="s">
        <v>6</v>
      </c>
      <c r="L5" s="23" t="s">
        <v>4</v>
      </c>
      <c r="M5" s="29" t="s">
        <v>12</v>
      </c>
    </row>
    <row r="6" spans="2:13" x14ac:dyDescent="0.25">
      <c r="B6" s="26" t="s">
        <v>0</v>
      </c>
      <c r="C6" s="7">
        <v>0.82847222222222217</v>
      </c>
      <c r="D6" s="8">
        <f t="shared" ref="D6:D14" si="0">C6/$C$13*100</f>
        <v>27.027639329406433</v>
      </c>
      <c r="E6" s="9">
        <f t="shared" ref="E6:E11" si="1">100-(D6-$D$12)*$D$17</f>
        <v>84.473406669909764</v>
      </c>
      <c r="F6" s="7">
        <v>0.41736111111111113</v>
      </c>
      <c r="G6" s="8">
        <f t="shared" ref="G6:G12" si="2">F6/$F$13*100</f>
        <v>13.61576801087449</v>
      </c>
      <c r="H6" s="9">
        <f t="shared" ref="H6:H14" si="3">100-(G6-$G$7)*$G$17</f>
        <v>93.204595453434365</v>
      </c>
      <c r="I6" s="16">
        <v>54.96</v>
      </c>
      <c r="J6" s="9">
        <f t="shared" ref="J6:J14" si="4">100-(I6-$I$9)*$I$17</f>
        <v>69.452582883577477</v>
      </c>
      <c r="K6" s="33">
        <v>40</v>
      </c>
      <c r="L6" s="19">
        <v>40</v>
      </c>
      <c r="M6" s="27" t="s">
        <v>13</v>
      </c>
    </row>
    <row r="7" spans="2:13" x14ac:dyDescent="0.25">
      <c r="B7" s="26" t="s">
        <v>1</v>
      </c>
      <c r="C7" s="7">
        <v>0.42152777777777778</v>
      </c>
      <c r="D7" s="8">
        <f t="shared" si="0"/>
        <v>13.751699139102854</v>
      </c>
      <c r="E7" s="9">
        <f t="shared" si="1"/>
        <v>99.842635878411244</v>
      </c>
      <c r="F7" s="7">
        <v>0.22430555555555556</v>
      </c>
      <c r="G7" s="32">
        <f t="shared" si="2"/>
        <v>7.3176257362936123</v>
      </c>
      <c r="H7" s="9">
        <f t="shared" si="3"/>
        <v>100</v>
      </c>
      <c r="I7" s="16">
        <v>53.67</v>
      </c>
      <c r="J7" s="9">
        <f t="shared" si="4"/>
        <v>71.441788743253653</v>
      </c>
      <c r="K7" s="33">
        <v>50</v>
      </c>
      <c r="L7" s="19">
        <v>50</v>
      </c>
      <c r="M7" s="27" t="s">
        <v>14</v>
      </c>
    </row>
    <row r="8" spans="2:13" ht="15.75" thickBot="1" x14ac:dyDescent="0.3">
      <c r="B8" s="26" t="s">
        <v>31</v>
      </c>
      <c r="C8" s="7">
        <v>0.43541666666666662</v>
      </c>
      <c r="D8" s="8">
        <f t="shared" si="0"/>
        <v>14.204802899864067</v>
      </c>
      <c r="E8" s="9">
        <f t="shared" si="1"/>
        <v>99.318088806448742</v>
      </c>
      <c r="F8" s="7">
        <v>0.48819444444444443</v>
      </c>
      <c r="G8" s="8">
        <f t="shared" si="2"/>
        <v>15.926597190756683</v>
      </c>
      <c r="H8" s="9">
        <f t="shared" si="3"/>
        <v>90.711317526277199</v>
      </c>
      <c r="I8" s="16">
        <v>53.11</v>
      </c>
      <c r="J8" s="9">
        <f t="shared" si="4"/>
        <v>72.305319969159598</v>
      </c>
      <c r="K8" s="33">
        <v>50</v>
      </c>
      <c r="L8" s="19">
        <v>50</v>
      </c>
      <c r="M8" s="27" t="s">
        <v>14</v>
      </c>
    </row>
    <row r="9" spans="2:13" ht="15.75" thickBot="1" x14ac:dyDescent="0.3">
      <c r="B9" s="26" t="s">
        <v>2</v>
      </c>
      <c r="C9" s="7">
        <v>0.73958333333333337</v>
      </c>
      <c r="D9" s="8">
        <f t="shared" si="0"/>
        <v>24.127775260534666</v>
      </c>
      <c r="E9" s="9">
        <f t="shared" si="1"/>
        <v>87.830507930469807</v>
      </c>
      <c r="F9" s="7">
        <v>0.63194444444444442</v>
      </c>
      <c r="G9" s="8">
        <f t="shared" si="2"/>
        <v>20.616221114635248</v>
      </c>
      <c r="H9" s="18">
        <f t="shared" si="3"/>
        <v>85.651429968222942</v>
      </c>
      <c r="I9" s="32">
        <v>35.15</v>
      </c>
      <c r="J9" s="9">
        <f t="shared" si="4"/>
        <v>100</v>
      </c>
      <c r="K9" s="34">
        <v>100</v>
      </c>
      <c r="L9" s="19">
        <v>100</v>
      </c>
      <c r="M9" s="27" t="s">
        <v>13</v>
      </c>
    </row>
    <row r="10" spans="2:13" x14ac:dyDescent="0.25">
      <c r="B10" s="26" t="s">
        <v>26</v>
      </c>
      <c r="C10" s="7">
        <v>0.6791666666666667</v>
      </c>
      <c r="D10" s="8">
        <f t="shared" si="0"/>
        <v>22.156773901223382</v>
      </c>
      <c r="E10" s="9">
        <f t="shared" si="1"/>
        <v>90.11228769350673</v>
      </c>
      <c r="F10" s="7">
        <v>0.6875</v>
      </c>
      <c r="G10" s="8">
        <f t="shared" si="2"/>
        <v>22.42863615768011</v>
      </c>
      <c r="H10" s="9">
        <f t="shared" si="3"/>
        <v>83.695917868491819</v>
      </c>
      <c r="I10" s="16">
        <v>40.119999999999997</v>
      </c>
      <c r="J10" s="9">
        <f t="shared" si="4"/>
        <v>92.336160370084812</v>
      </c>
      <c r="K10" s="33">
        <v>80</v>
      </c>
      <c r="L10" s="19">
        <v>80</v>
      </c>
      <c r="M10" s="27" t="s">
        <v>13</v>
      </c>
    </row>
    <row r="11" spans="2:13" x14ac:dyDescent="0.25">
      <c r="B11" s="26" t="s">
        <v>27</v>
      </c>
      <c r="C11" s="7">
        <v>0.69166666666666676</v>
      </c>
      <c r="D11" s="8">
        <f t="shared" si="0"/>
        <v>22.564567285908478</v>
      </c>
      <c r="E11" s="9">
        <f t="shared" si="1"/>
        <v>89.640195328740461</v>
      </c>
      <c r="F11" s="7">
        <v>0.74652777777777779</v>
      </c>
      <c r="G11" s="8">
        <f t="shared" si="2"/>
        <v>24.35432714091527</v>
      </c>
      <c r="H11" s="9">
        <f t="shared" si="3"/>
        <v>81.618186262527502</v>
      </c>
      <c r="I11" s="16">
        <v>52.24</v>
      </c>
      <c r="J11" s="9">
        <f t="shared" si="4"/>
        <v>73.646877409406315</v>
      </c>
      <c r="K11" s="35">
        <v>20</v>
      </c>
      <c r="L11" s="19">
        <v>20</v>
      </c>
      <c r="M11" s="27" t="s">
        <v>14</v>
      </c>
    </row>
    <row r="12" spans="2:13" ht="15.75" thickBot="1" x14ac:dyDescent="0.3">
      <c r="B12" s="26" t="s">
        <v>28</v>
      </c>
      <c r="C12" s="7">
        <v>0.41736111111111113</v>
      </c>
      <c r="D12" s="31">
        <f t="shared" si="0"/>
        <v>13.61576801087449</v>
      </c>
      <c r="E12" s="9">
        <v>100</v>
      </c>
      <c r="F12" s="7">
        <v>0.27638888888888885</v>
      </c>
      <c r="G12" s="8">
        <f t="shared" si="2"/>
        <v>9.0167648391481645</v>
      </c>
      <c r="H12" s="9">
        <f t="shared" si="3"/>
        <v>98.166707406502084</v>
      </c>
      <c r="I12" s="16">
        <v>57.29</v>
      </c>
      <c r="J12" s="9">
        <f t="shared" si="4"/>
        <v>65.859676175790284</v>
      </c>
      <c r="K12" s="33">
        <v>50</v>
      </c>
      <c r="L12" s="19">
        <v>50</v>
      </c>
      <c r="M12" s="27" t="s">
        <v>14</v>
      </c>
    </row>
    <row r="13" spans="2:13" ht="15.75" thickBot="1" x14ac:dyDescent="0.3">
      <c r="B13" s="26" t="s">
        <v>29</v>
      </c>
      <c r="C13" s="10">
        <v>3.0652777777777778</v>
      </c>
      <c r="D13" s="30">
        <f t="shared" si="0"/>
        <v>100</v>
      </c>
      <c r="E13" s="9">
        <v>0</v>
      </c>
      <c r="F13" s="10">
        <v>3.0652777777777778</v>
      </c>
      <c r="G13" s="30">
        <v>100</v>
      </c>
      <c r="H13" s="9">
        <f t="shared" si="3"/>
        <v>0</v>
      </c>
      <c r="I13" s="30">
        <v>100</v>
      </c>
      <c r="J13" s="9">
        <f t="shared" si="4"/>
        <v>0</v>
      </c>
      <c r="K13" s="34">
        <v>100</v>
      </c>
      <c r="L13" s="19">
        <v>100</v>
      </c>
      <c r="M13" s="27" t="s">
        <v>14</v>
      </c>
    </row>
    <row r="14" spans="2:13" ht="15.75" thickBot="1" x14ac:dyDescent="0.3">
      <c r="B14" s="26" t="s">
        <v>30</v>
      </c>
      <c r="C14" s="11">
        <v>0.4916666666666667</v>
      </c>
      <c r="D14" s="12">
        <f t="shared" si="0"/>
        <v>16.039873130946987</v>
      </c>
      <c r="E14" s="13">
        <f>100-(D14-$D$12)*$D$17</f>
        <v>97.193673165000575</v>
      </c>
      <c r="F14" s="11">
        <v>0.38819444444444445</v>
      </c>
      <c r="G14" s="12">
        <f>F14/$F$13*100</f>
        <v>12.664250113275941</v>
      </c>
      <c r="H14" s="13">
        <f t="shared" si="3"/>
        <v>94.23123930579321</v>
      </c>
      <c r="I14" s="17">
        <v>52.73</v>
      </c>
      <c r="J14" s="13">
        <f t="shared" si="4"/>
        <v>72.891287586738628</v>
      </c>
      <c r="K14" s="35">
        <v>30</v>
      </c>
      <c r="L14" s="20">
        <v>30</v>
      </c>
      <c r="M14" s="28" t="s">
        <v>14</v>
      </c>
    </row>
    <row r="16" spans="2:13" x14ac:dyDescent="0.25">
      <c r="C16" t="s">
        <v>7</v>
      </c>
      <c r="D16" s="3">
        <f>(100-13.62)</f>
        <v>86.38</v>
      </c>
      <c r="F16" t="s">
        <v>7</v>
      </c>
      <c r="G16" s="3">
        <f>(100-G7)</f>
        <v>92.682374263706393</v>
      </c>
      <c r="H16" t="s">
        <v>7</v>
      </c>
      <c r="I16" s="3">
        <f>(100-I9)</f>
        <v>64.849999999999994</v>
      </c>
    </row>
    <row r="17" spans="2:9" x14ac:dyDescent="0.25">
      <c r="C17" t="s">
        <v>8</v>
      </c>
      <c r="D17" s="4">
        <f>100/D16</f>
        <v>1.1576753878212549</v>
      </c>
      <c r="F17" t="s">
        <v>8</v>
      </c>
      <c r="G17" s="4">
        <f>100/G16</f>
        <v>1.0789538010266437</v>
      </c>
      <c r="H17" t="s">
        <v>8</v>
      </c>
      <c r="I17" s="4">
        <f>100/I16</f>
        <v>1.5420200462606015</v>
      </c>
    </row>
    <row r="19" spans="2:9" ht="15.75" thickBot="1" x14ac:dyDescent="0.3"/>
    <row r="20" spans="2:9" ht="30.75" thickBot="1" x14ac:dyDescent="0.3">
      <c r="C20" s="37" t="s">
        <v>16</v>
      </c>
      <c r="D20" s="38" t="s">
        <v>17</v>
      </c>
    </row>
    <row r="21" spans="2:9" x14ac:dyDescent="0.25">
      <c r="B21" s="26" t="s">
        <v>0</v>
      </c>
      <c r="C21" s="27">
        <v>2.0499999999999998</v>
      </c>
      <c r="D21" s="39">
        <f>C21/5*100</f>
        <v>41</v>
      </c>
    </row>
    <row r="22" spans="2:9" x14ac:dyDescent="0.25">
      <c r="B22" s="26" t="s">
        <v>1</v>
      </c>
      <c r="C22" s="27">
        <v>0</v>
      </c>
      <c r="D22" s="39">
        <f>C22/5*100</f>
        <v>0</v>
      </c>
    </row>
    <row r="23" spans="2:9" x14ac:dyDescent="0.25">
      <c r="B23" s="26" t="s">
        <v>31</v>
      </c>
      <c r="C23" s="27">
        <v>0</v>
      </c>
      <c r="D23" s="39">
        <f>C23/5*100</f>
        <v>0</v>
      </c>
    </row>
    <row r="24" spans="2:9" x14ac:dyDescent="0.25">
      <c r="B24" s="26" t="s">
        <v>2</v>
      </c>
      <c r="C24" s="27">
        <v>2.25</v>
      </c>
      <c r="D24" s="39">
        <f>C24/5*100</f>
        <v>45</v>
      </c>
    </row>
    <row r="25" spans="2:9" x14ac:dyDescent="0.25">
      <c r="B25" s="26" t="s">
        <v>26</v>
      </c>
      <c r="C25" s="27">
        <v>0</v>
      </c>
      <c r="D25" s="39">
        <f>C25/5*100</f>
        <v>0</v>
      </c>
    </row>
    <row r="26" spans="2:9" x14ac:dyDescent="0.25">
      <c r="B26" s="26" t="s">
        <v>27</v>
      </c>
      <c r="C26" s="27">
        <v>0</v>
      </c>
      <c r="D26" s="39">
        <f t="shared" ref="D26:D29" si="5">C26/5*100</f>
        <v>0</v>
      </c>
    </row>
    <row r="27" spans="2:9" x14ac:dyDescent="0.25">
      <c r="B27" s="26" t="s">
        <v>28</v>
      </c>
      <c r="C27" s="27">
        <v>2</v>
      </c>
      <c r="D27" s="39">
        <f t="shared" si="5"/>
        <v>40</v>
      </c>
    </row>
    <row r="28" spans="2:9" x14ac:dyDescent="0.25">
      <c r="B28" s="26" t="s">
        <v>29</v>
      </c>
      <c r="C28" s="27">
        <v>0</v>
      </c>
      <c r="D28" s="39">
        <f t="shared" si="5"/>
        <v>0</v>
      </c>
    </row>
    <row r="29" spans="2:9" ht="15.75" thickBot="1" x14ac:dyDescent="0.3">
      <c r="B29" s="26" t="s">
        <v>30</v>
      </c>
      <c r="C29" s="28">
        <v>0</v>
      </c>
      <c r="D29" s="40">
        <f t="shared" si="5"/>
        <v>0</v>
      </c>
    </row>
  </sheetData>
  <mergeCells count="5">
    <mergeCell ref="C4:E4"/>
    <mergeCell ref="F4:H4"/>
    <mergeCell ref="I4:J4"/>
    <mergeCell ref="K4:L4"/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"/>
    </sheetView>
  </sheetViews>
  <sheetFormatPr baseColWidth="10" defaultRowHeight="15" x14ac:dyDescent="0.25"/>
  <cols>
    <col min="1" max="1" width="22.5703125" style="1" customWidth="1"/>
    <col min="2" max="2" width="78.85546875" style="1" customWidth="1"/>
  </cols>
  <sheetData>
    <row r="1" spans="1:2" x14ac:dyDescent="0.25">
      <c r="A1" s="58" t="s">
        <v>70</v>
      </c>
      <c r="B1" s="58"/>
    </row>
    <row r="3" spans="1:2" x14ac:dyDescent="0.25">
      <c r="A3" s="49" t="s">
        <v>38</v>
      </c>
      <c r="B3" s="49" t="s">
        <v>44</v>
      </c>
    </row>
    <row r="4" spans="1:2" x14ac:dyDescent="0.25">
      <c r="A4" s="14" t="s">
        <v>39</v>
      </c>
      <c r="B4" s="14" t="s">
        <v>64</v>
      </c>
    </row>
    <row r="5" spans="1:2" x14ac:dyDescent="0.25">
      <c r="A5" s="14" t="s">
        <v>45</v>
      </c>
      <c r="B5" s="14" t="s">
        <v>46</v>
      </c>
    </row>
    <row r="6" spans="1:2" x14ac:dyDescent="0.25">
      <c r="A6" s="14" t="s">
        <v>40</v>
      </c>
      <c r="B6" s="50" t="s">
        <v>49</v>
      </c>
    </row>
    <row r="7" spans="1:2" x14ac:dyDescent="0.25">
      <c r="A7" s="14" t="s">
        <v>41</v>
      </c>
      <c r="B7" s="50" t="s">
        <v>48</v>
      </c>
    </row>
    <row r="8" spans="1:2" x14ac:dyDescent="0.25">
      <c r="A8" s="14" t="s">
        <v>42</v>
      </c>
      <c r="B8" s="51" t="s">
        <v>50</v>
      </c>
    </row>
    <row r="9" spans="1:2" x14ac:dyDescent="0.25">
      <c r="A9" s="14" t="s">
        <v>43</v>
      </c>
      <c r="B9" s="14" t="s">
        <v>47</v>
      </c>
    </row>
    <row r="11" spans="1:2" x14ac:dyDescent="0.25">
      <c r="A11" s="49" t="s">
        <v>38</v>
      </c>
      <c r="B11" s="49" t="s">
        <v>51</v>
      </c>
    </row>
    <row r="12" spans="1:2" x14ac:dyDescent="0.25">
      <c r="A12" s="14" t="s">
        <v>39</v>
      </c>
      <c r="B12" s="14" t="s">
        <v>64</v>
      </c>
    </row>
    <row r="13" spans="1:2" x14ac:dyDescent="0.25">
      <c r="A13" s="14" t="s">
        <v>45</v>
      </c>
      <c r="B13" s="14" t="s">
        <v>46</v>
      </c>
    </row>
    <row r="14" spans="1:2" x14ac:dyDescent="0.25">
      <c r="A14" s="14" t="s">
        <v>40</v>
      </c>
      <c r="B14" s="50" t="s">
        <v>49</v>
      </c>
    </row>
    <row r="15" spans="1:2" x14ac:dyDescent="0.25">
      <c r="A15" s="14" t="s">
        <v>41</v>
      </c>
      <c r="B15" s="50" t="s">
        <v>52</v>
      </c>
    </row>
    <row r="16" spans="1:2" x14ac:dyDescent="0.25">
      <c r="A16" s="14" t="s">
        <v>42</v>
      </c>
      <c r="B16" s="51" t="s">
        <v>53</v>
      </c>
    </row>
    <row r="17" spans="1:2" x14ac:dyDescent="0.25">
      <c r="A17" s="14" t="s">
        <v>43</v>
      </c>
      <c r="B17" s="14" t="s">
        <v>47</v>
      </c>
    </row>
    <row r="19" spans="1:2" x14ac:dyDescent="0.25">
      <c r="A19" s="49" t="s">
        <v>38</v>
      </c>
      <c r="B19" s="49" t="s">
        <v>58</v>
      </c>
    </row>
    <row r="20" spans="1:2" ht="30" x14ac:dyDescent="0.25">
      <c r="A20" s="14" t="s">
        <v>39</v>
      </c>
      <c r="B20" s="14" t="s">
        <v>54</v>
      </c>
    </row>
    <row r="21" spans="1:2" x14ac:dyDescent="0.25">
      <c r="A21" s="14" t="s">
        <v>45</v>
      </c>
      <c r="B21" s="14" t="s">
        <v>55</v>
      </c>
    </row>
    <row r="22" spans="1:2" x14ac:dyDescent="0.25">
      <c r="A22" s="14" t="s">
        <v>40</v>
      </c>
      <c r="B22" s="50" t="s">
        <v>49</v>
      </c>
    </row>
    <row r="23" spans="1:2" x14ac:dyDescent="0.25">
      <c r="A23" s="14" t="s">
        <v>41</v>
      </c>
      <c r="B23" s="50" t="s">
        <v>56</v>
      </c>
    </row>
    <row r="24" spans="1:2" x14ac:dyDescent="0.25">
      <c r="A24" s="14" t="s">
        <v>42</v>
      </c>
      <c r="B24" s="51" t="s">
        <v>57</v>
      </c>
    </row>
    <row r="25" spans="1:2" x14ac:dyDescent="0.25">
      <c r="A25" s="14" t="s">
        <v>43</v>
      </c>
      <c r="B25" s="14" t="s">
        <v>47</v>
      </c>
    </row>
    <row r="27" spans="1:2" x14ac:dyDescent="0.25">
      <c r="A27" s="49" t="s">
        <v>38</v>
      </c>
      <c r="B27" s="49" t="s">
        <v>59</v>
      </c>
    </row>
    <row r="28" spans="1:2" ht="30" x14ac:dyDescent="0.25">
      <c r="A28" s="14" t="s">
        <v>39</v>
      </c>
      <c r="B28" s="14" t="s">
        <v>60</v>
      </c>
    </row>
    <row r="29" spans="1:2" ht="30" x14ac:dyDescent="0.25">
      <c r="A29" s="14" t="s">
        <v>45</v>
      </c>
      <c r="B29" s="14" t="s">
        <v>61</v>
      </c>
    </row>
    <row r="30" spans="1:2" x14ac:dyDescent="0.25">
      <c r="A30" s="14" t="s">
        <v>40</v>
      </c>
      <c r="B30" s="50" t="s">
        <v>65</v>
      </c>
    </row>
    <row r="31" spans="1:2" x14ac:dyDescent="0.25">
      <c r="A31" s="14" t="s">
        <v>41</v>
      </c>
      <c r="B31" s="50" t="s">
        <v>62</v>
      </c>
    </row>
    <row r="32" spans="1:2" x14ac:dyDescent="0.25">
      <c r="A32" s="14" t="s">
        <v>42</v>
      </c>
      <c r="B32" s="51" t="s">
        <v>63</v>
      </c>
    </row>
    <row r="33" spans="1:2" x14ac:dyDescent="0.25">
      <c r="A33" s="14" t="s">
        <v>43</v>
      </c>
      <c r="B33" s="14" t="s">
        <v>47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workbookViewId="0">
      <selection activeCell="C11" sqref="C11"/>
    </sheetView>
  </sheetViews>
  <sheetFormatPr baseColWidth="10" defaultRowHeight="15" x14ac:dyDescent="0.25"/>
  <cols>
    <col min="2" max="2" width="16.28515625" customWidth="1"/>
    <col min="4" max="4" width="11.42578125" style="3"/>
    <col min="5" max="5" width="15" style="3" customWidth="1"/>
    <col min="7" max="7" width="15.28515625" customWidth="1"/>
    <col min="8" max="8" width="17.85546875" customWidth="1"/>
    <col min="9" max="9" width="14.85546875" customWidth="1"/>
    <col min="10" max="10" width="18.28515625" customWidth="1"/>
    <col min="11" max="11" width="20.28515625" bestFit="1" customWidth="1"/>
    <col min="12" max="12" width="16.85546875" customWidth="1"/>
  </cols>
  <sheetData>
    <row r="1" spans="2:11" ht="15" customHeight="1" x14ac:dyDescent="0.25">
      <c r="B1" s="58" t="s">
        <v>70</v>
      </c>
      <c r="C1" s="58"/>
      <c r="D1" s="58"/>
      <c r="E1" s="58"/>
      <c r="F1" s="58"/>
      <c r="G1" s="58"/>
    </row>
    <row r="3" spans="2:11" x14ac:dyDescent="0.25">
      <c r="B3" s="25" t="s">
        <v>37</v>
      </c>
    </row>
    <row r="5" spans="2:11" x14ac:dyDescent="0.25">
      <c r="C5" s="36" t="s">
        <v>0</v>
      </c>
      <c r="D5" s="36" t="s">
        <v>1</v>
      </c>
      <c r="E5" s="26" t="s">
        <v>31</v>
      </c>
      <c r="F5" s="36" t="s">
        <v>2</v>
      </c>
      <c r="G5" s="26" t="s">
        <v>26</v>
      </c>
      <c r="H5" s="26" t="s">
        <v>27</v>
      </c>
      <c r="I5" s="26" t="s">
        <v>28</v>
      </c>
      <c r="J5" s="26" t="s">
        <v>29</v>
      </c>
      <c r="K5" s="26" t="s">
        <v>30</v>
      </c>
    </row>
    <row r="6" spans="2:11" ht="30" x14ac:dyDescent="0.25">
      <c r="B6" s="14" t="s">
        <v>10</v>
      </c>
      <c r="C6" s="5">
        <f>'Evaluación y costos'!E6</f>
        <v>84.473406669909764</v>
      </c>
      <c r="D6" s="5">
        <f>'Evaluación y costos'!E7</f>
        <v>99.842635878411244</v>
      </c>
      <c r="E6" s="5">
        <f>'Evaluación y costos'!E8</f>
        <v>99.318088806448742</v>
      </c>
      <c r="F6" s="5">
        <f>'Evaluación y costos'!E9</f>
        <v>87.830507930469807</v>
      </c>
      <c r="G6" s="5">
        <f>'Evaluación y costos'!E10</f>
        <v>90.11228769350673</v>
      </c>
      <c r="H6" s="5">
        <f>'Evaluación y costos'!E11</f>
        <v>89.640195328740461</v>
      </c>
      <c r="I6" s="5">
        <f>'Evaluación y costos'!E12</f>
        <v>100</v>
      </c>
      <c r="J6" s="5">
        <f>'Evaluación y costos'!E13</f>
        <v>0</v>
      </c>
      <c r="K6" s="5">
        <f>'Evaluación y costos'!E14</f>
        <v>97.193673165000575</v>
      </c>
    </row>
    <row r="7" spans="2:11" ht="30" x14ac:dyDescent="0.25">
      <c r="B7" s="14" t="s">
        <v>11</v>
      </c>
      <c r="C7" s="5">
        <f>'Evaluación y costos'!H6</f>
        <v>93.204595453434365</v>
      </c>
      <c r="D7" s="5">
        <f>'Evaluación y costos'!H7</f>
        <v>100</v>
      </c>
      <c r="E7" s="5">
        <f>'Evaluación y costos'!H8</f>
        <v>90.711317526277199</v>
      </c>
      <c r="F7" s="5">
        <f>'Evaluación y costos'!H9</f>
        <v>85.651429968222942</v>
      </c>
      <c r="G7" s="5">
        <f>'Evaluación y costos'!H10</f>
        <v>83.695917868491819</v>
      </c>
      <c r="H7" s="5">
        <f>'Evaluación y costos'!H11</f>
        <v>81.618186262527502</v>
      </c>
      <c r="I7" s="5">
        <f>'Evaluación y costos'!H12</f>
        <v>98.166707406502084</v>
      </c>
      <c r="J7" s="5">
        <f>'Evaluación y costos'!H13</f>
        <v>0</v>
      </c>
      <c r="K7" s="5">
        <f>'Evaluación y costos'!H14</f>
        <v>94.23123930579321</v>
      </c>
    </row>
    <row r="8" spans="2:11" ht="30" x14ac:dyDescent="0.25">
      <c r="B8" s="15" t="s">
        <v>5</v>
      </c>
      <c r="C8" s="5">
        <f>'Evaluación y costos'!J6</f>
        <v>69.452582883577477</v>
      </c>
      <c r="D8" s="5">
        <f>'Evaluación y costos'!J7</f>
        <v>71.441788743253653</v>
      </c>
      <c r="E8" s="5">
        <f>'Evaluación y costos'!J8</f>
        <v>72.305319969159598</v>
      </c>
      <c r="F8" s="5">
        <f>'Evaluación y costos'!J9</f>
        <v>100</v>
      </c>
      <c r="G8" s="5">
        <f>'Evaluación y costos'!J10</f>
        <v>92.336160370084812</v>
      </c>
      <c r="H8" s="5">
        <f>'Evaluación y costos'!J11</f>
        <v>73.646877409406315</v>
      </c>
      <c r="I8" s="5">
        <f>'Evaluación y costos'!J12</f>
        <v>65.859676175790284</v>
      </c>
      <c r="J8" s="5">
        <f>'Evaluación y costos'!J13</f>
        <v>0</v>
      </c>
      <c r="K8" s="5">
        <f>'Evaluación y costos'!J14</f>
        <v>72.891287586738628</v>
      </c>
    </row>
    <row r="9" spans="2:11" x14ac:dyDescent="0.25">
      <c r="B9" s="15" t="s">
        <v>6</v>
      </c>
      <c r="C9" s="5">
        <f>'Evaluación y costos'!K6</f>
        <v>40</v>
      </c>
      <c r="D9" s="5">
        <f>'Evaluación y costos'!K7</f>
        <v>50</v>
      </c>
      <c r="E9" s="5">
        <f>'Evaluación y costos'!K8</f>
        <v>50</v>
      </c>
      <c r="F9" s="5">
        <f>'Evaluación y costos'!K9</f>
        <v>100</v>
      </c>
      <c r="G9" s="5">
        <f>'Evaluación y costos'!K10</f>
        <v>80</v>
      </c>
      <c r="H9" s="5">
        <f>'Evaluación y costos'!K11</f>
        <v>20</v>
      </c>
      <c r="I9" s="5">
        <f>'Evaluación y costos'!K12</f>
        <v>50</v>
      </c>
      <c r="J9" s="5">
        <f>'Evaluación y costos'!K13</f>
        <v>100</v>
      </c>
      <c r="K9" s="5">
        <f>'Evaluación y costos'!K14</f>
        <v>30</v>
      </c>
    </row>
    <row r="10" spans="2:11" x14ac:dyDescent="0.25">
      <c r="B10" s="52" t="s">
        <v>19</v>
      </c>
      <c r="C10" s="53">
        <f t="shared" ref="C10:K10" si="0">SUM(C6:C9)</f>
        <v>287.13058500692159</v>
      </c>
      <c r="D10" s="53">
        <f t="shared" si="0"/>
        <v>321.28442462166493</v>
      </c>
      <c r="E10" s="53">
        <f t="shared" si="0"/>
        <v>312.33472630188555</v>
      </c>
      <c r="F10" s="53">
        <f t="shared" si="0"/>
        <v>373.48193789869276</v>
      </c>
      <c r="G10" s="53">
        <f t="shared" si="0"/>
        <v>346.14436593208336</v>
      </c>
      <c r="H10" s="53">
        <f t="shared" si="0"/>
        <v>264.90525900067428</v>
      </c>
      <c r="I10" s="53">
        <f t="shared" si="0"/>
        <v>314.0263835822924</v>
      </c>
      <c r="J10" s="53">
        <f t="shared" si="0"/>
        <v>100</v>
      </c>
      <c r="K10" s="54">
        <f t="shared" si="0"/>
        <v>294.31620005753246</v>
      </c>
    </row>
    <row r="11" spans="2:11" x14ac:dyDescent="0.25">
      <c r="B11" s="6" t="s">
        <v>15</v>
      </c>
      <c r="C11" s="5">
        <f>'Evaluación y costos'!D21</f>
        <v>41</v>
      </c>
      <c r="D11" s="5">
        <f>'Evaluación y costos'!D22</f>
        <v>0</v>
      </c>
      <c r="E11" s="5">
        <f>'Evaluación y costos'!D23</f>
        <v>0</v>
      </c>
      <c r="F11" s="5">
        <f>'Evaluación y costos'!D24</f>
        <v>45</v>
      </c>
      <c r="G11" s="5">
        <f>'Evaluación y costos'!D25</f>
        <v>0</v>
      </c>
      <c r="H11" s="5">
        <f>'Evaluación y costos'!D26</f>
        <v>0</v>
      </c>
      <c r="I11" s="5">
        <f>'Evaluación y costos'!D27</f>
        <v>40</v>
      </c>
      <c r="J11" s="5">
        <f>'Evaluación y costos'!D28</f>
        <v>0</v>
      </c>
      <c r="K11" s="5">
        <f>'Evaluación y costos'!D29</f>
        <v>0</v>
      </c>
    </row>
    <row r="12" spans="2:11" x14ac:dyDescent="0.25">
      <c r="B12" s="52" t="s">
        <v>18</v>
      </c>
      <c r="C12" s="53">
        <f>SUM(C11)</f>
        <v>41</v>
      </c>
      <c r="D12" s="53">
        <f t="shared" ref="D12:K12" si="1">SUM(D11)</f>
        <v>0</v>
      </c>
      <c r="E12" s="53">
        <f t="shared" si="1"/>
        <v>0</v>
      </c>
      <c r="F12" s="53">
        <f t="shared" si="1"/>
        <v>45</v>
      </c>
      <c r="G12" s="53">
        <f t="shared" si="1"/>
        <v>0</v>
      </c>
      <c r="H12" s="53">
        <f t="shared" si="1"/>
        <v>0</v>
      </c>
      <c r="I12" s="53">
        <f t="shared" si="1"/>
        <v>40</v>
      </c>
      <c r="J12" s="53">
        <f t="shared" si="1"/>
        <v>0</v>
      </c>
      <c r="K12" s="54">
        <f t="shared" si="1"/>
        <v>0</v>
      </c>
    </row>
    <row r="14" spans="2:11" x14ac:dyDescent="0.25">
      <c r="B14" s="55" t="s">
        <v>20</v>
      </c>
      <c r="C14" s="56">
        <f>C10/C12</f>
        <v>7.003185000168819</v>
      </c>
      <c r="D14" s="56">
        <f>D10</f>
        <v>321.28442462166493</v>
      </c>
      <c r="E14" s="56">
        <f>E10</f>
        <v>312.33472630188555</v>
      </c>
      <c r="F14" s="56">
        <f t="shared" ref="F14:I14" si="2">F10/F12</f>
        <v>8.2995986199709506</v>
      </c>
      <c r="G14" s="56">
        <f>G10</f>
        <v>346.14436593208336</v>
      </c>
      <c r="H14" s="56">
        <f>H10</f>
        <v>264.90525900067428</v>
      </c>
      <c r="I14" s="56">
        <f t="shared" si="2"/>
        <v>7.8506595895573099</v>
      </c>
      <c r="J14" s="56">
        <f>J10</f>
        <v>100</v>
      </c>
      <c r="K14" s="57">
        <f>K10</f>
        <v>294.31620005753246</v>
      </c>
    </row>
    <row r="15" spans="2:11" x14ac:dyDescent="0.25">
      <c r="B15" t="s">
        <v>69</v>
      </c>
      <c r="C15">
        <v>9</v>
      </c>
      <c r="D15" s="3">
        <v>2</v>
      </c>
      <c r="E15" s="3">
        <v>3</v>
      </c>
      <c r="F15">
        <v>7</v>
      </c>
      <c r="G15">
        <v>1</v>
      </c>
      <c r="H15">
        <v>5</v>
      </c>
      <c r="I15">
        <v>8</v>
      </c>
      <c r="J15">
        <v>6</v>
      </c>
      <c r="K15">
        <v>4</v>
      </c>
    </row>
    <row r="18" spans="2:11" x14ac:dyDescent="0.25">
      <c r="B18" s="43" t="s">
        <v>22</v>
      </c>
      <c r="C18" s="46"/>
      <c r="D18" s="48"/>
      <c r="E18" s="48"/>
      <c r="F18" s="46"/>
      <c r="G18" s="46" t="s">
        <v>25</v>
      </c>
      <c r="I18" s="63" t="s">
        <v>32</v>
      </c>
      <c r="J18" s="63"/>
      <c r="K18" s="63"/>
    </row>
    <row r="19" spans="2:11" ht="30" x14ac:dyDescent="0.25">
      <c r="B19" s="41">
        <v>1</v>
      </c>
      <c r="C19" s="14" t="s">
        <v>26</v>
      </c>
      <c r="D19" s="14" t="s">
        <v>24</v>
      </c>
      <c r="E19" s="15"/>
      <c r="F19" s="14"/>
      <c r="G19" s="6"/>
      <c r="I19" s="62" t="s">
        <v>34</v>
      </c>
      <c r="J19" s="62"/>
      <c r="K19" s="62"/>
    </row>
    <row r="20" spans="2:11" x14ac:dyDescent="0.25">
      <c r="B20" s="41">
        <v>2</v>
      </c>
      <c r="C20" s="14" t="s">
        <v>1</v>
      </c>
      <c r="D20" s="14"/>
      <c r="E20" s="15"/>
      <c r="F20" s="14"/>
      <c r="G20" s="6"/>
      <c r="I20" s="62" t="s">
        <v>33</v>
      </c>
      <c r="J20" s="62"/>
      <c r="K20" s="62"/>
    </row>
    <row r="21" spans="2:11" ht="30" x14ac:dyDescent="0.25">
      <c r="B21" s="41">
        <v>3</v>
      </c>
      <c r="C21" s="14" t="s">
        <v>31</v>
      </c>
      <c r="D21" s="14"/>
      <c r="E21" s="15"/>
      <c r="F21" s="14"/>
      <c r="G21" s="6"/>
      <c r="I21" s="62" t="s">
        <v>35</v>
      </c>
      <c r="J21" s="62"/>
      <c r="K21" s="62"/>
    </row>
    <row r="22" spans="2:11" ht="30" x14ac:dyDescent="0.25">
      <c r="B22" s="41">
        <v>4</v>
      </c>
      <c r="C22" s="14" t="s">
        <v>30</v>
      </c>
      <c r="D22" s="14"/>
      <c r="E22" s="15"/>
      <c r="F22" s="14" t="s">
        <v>23</v>
      </c>
      <c r="G22" s="6"/>
    </row>
    <row r="23" spans="2:11" ht="30" x14ac:dyDescent="0.25">
      <c r="B23" s="41">
        <v>5</v>
      </c>
      <c r="C23" s="14" t="s">
        <v>27</v>
      </c>
      <c r="D23" s="14"/>
      <c r="E23" s="15"/>
      <c r="F23" s="14" t="s">
        <v>23</v>
      </c>
      <c r="G23" s="6"/>
    </row>
    <row r="24" spans="2:11" ht="30" x14ac:dyDescent="0.25">
      <c r="B24" s="43">
        <v>6</v>
      </c>
      <c r="C24" s="44" t="s">
        <v>29</v>
      </c>
      <c r="D24" s="44"/>
      <c r="E24" s="45" t="s">
        <v>21</v>
      </c>
      <c r="F24" s="44"/>
      <c r="G24" s="46"/>
      <c r="H24" t="s">
        <v>36</v>
      </c>
    </row>
    <row r="25" spans="2:11" ht="30" x14ac:dyDescent="0.25">
      <c r="B25" s="43">
        <v>7</v>
      </c>
      <c r="C25" s="44" t="s">
        <v>2</v>
      </c>
      <c r="D25" s="44" t="s">
        <v>24</v>
      </c>
      <c r="E25" s="45" t="s">
        <v>21</v>
      </c>
      <c r="F25" s="44"/>
      <c r="G25" s="47">
        <v>0.45</v>
      </c>
      <c r="H25" t="s">
        <v>36</v>
      </c>
    </row>
    <row r="26" spans="2:11" ht="30" x14ac:dyDescent="0.25">
      <c r="B26" s="41">
        <v>8</v>
      </c>
      <c r="C26" s="14" t="s">
        <v>28</v>
      </c>
      <c r="D26" s="14"/>
      <c r="E26" s="15"/>
      <c r="F26" s="14"/>
      <c r="G26" s="42">
        <v>0.4</v>
      </c>
    </row>
    <row r="27" spans="2:11" ht="30" x14ac:dyDescent="0.25">
      <c r="B27" s="41">
        <v>9</v>
      </c>
      <c r="C27" s="14" t="s">
        <v>0</v>
      </c>
      <c r="D27" s="14" t="s">
        <v>24</v>
      </c>
      <c r="E27" s="15"/>
      <c r="F27" s="14"/>
      <c r="G27" s="42">
        <v>0.41</v>
      </c>
    </row>
    <row r="28" spans="2:11" x14ac:dyDescent="0.25">
      <c r="B28" s="1"/>
      <c r="C28" s="1"/>
      <c r="D28" s="2"/>
      <c r="E28" s="2"/>
      <c r="F28" s="1"/>
    </row>
  </sheetData>
  <mergeCells count="5">
    <mergeCell ref="I19:K19"/>
    <mergeCell ref="I20:K20"/>
    <mergeCell ref="I21:K21"/>
    <mergeCell ref="I18:K18"/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Atributos</vt:lpstr>
      <vt:lpstr>Evaluación y costos</vt:lpstr>
      <vt:lpstr>Atributos II</vt:lpstr>
      <vt:lpstr>Tabla de Soluciones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Haydee</dc:creator>
  <cp:lastModifiedBy>Haydee</cp:lastModifiedBy>
  <dcterms:created xsi:type="dcterms:W3CDTF">2017-10-26T12:11:20Z</dcterms:created>
  <dcterms:modified xsi:type="dcterms:W3CDTF">2018-09-13T01:48:58Z</dcterms:modified>
</cp:coreProperties>
</file>